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evimakipaa/Downloads/"/>
    </mc:Choice>
  </mc:AlternateContent>
  <xr:revisionPtr revIDLastSave="0" documentId="13_ncr:1_{5DB588B3-B7AE-A045-9009-89261F46BD64}" xr6:coauthVersionLast="47" xr6:coauthVersionMax="47" xr10:uidLastSave="{00000000-0000-0000-0000-000000000000}"/>
  <bookViews>
    <workbookView xWindow="0" yWindow="500" windowWidth="28800" windowHeight="16240" xr2:uid="{CF3AD533-BBEA-49BE-A9F3-A1DD727339DE}"/>
  </bookViews>
  <sheets>
    <sheet name="Rahoituslaskelm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2" l="1"/>
  <c r="C41" i="2"/>
  <c r="C30" i="2" l="1"/>
  <c r="D41" i="2" l="1"/>
  <c r="E41" i="2"/>
  <c r="F41" i="2"/>
  <c r="G41" i="2"/>
  <c r="H41" i="2"/>
  <c r="I41" i="2"/>
  <c r="J41" i="2"/>
  <c r="K41" i="2"/>
  <c r="L41" i="2"/>
  <c r="M41" i="2"/>
  <c r="C34" i="2"/>
  <c r="C40" i="2" s="1"/>
  <c r="C33" i="2"/>
  <c r="D33" i="2" l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C39" i="2"/>
  <c r="C52" i="2" s="1"/>
  <c r="D47" i="2" l="1"/>
  <c r="D39" i="2" l="1"/>
  <c r="C17" i="2"/>
  <c r="C18" i="2" s="1"/>
  <c r="C23" i="2" l="1"/>
  <c r="C54" i="2" s="1"/>
  <c r="C57" i="2" s="1"/>
  <c r="M47" i="2"/>
  <c r="J47" i="2"/>
  <c r="G47" i="2"/>
  <c r="E39" i="2" l="1"/>
  <c r="D34" i="2" l="1"/>
  <c r="D40" i="2" s="1"/>
  <c r="D52" i="2" s="1"/>
  <c r="E34" i="2" l="1"/>
  <c r="F39" i="2"/>
  <c r="F34" i="2" l="1"/>
  <c r="E40" i="2"/>
  <c r="E52" i="2" s="1"/>
  <c r="G34" i="2"/>
  <c r="F40" i="2"/>
  <c r="F52" i="2" s="1"/>
  <c r="H34" i="2" l="1"/>
  <c r="G40" i="2"/>
  <c r="G39" i="2"/>
  <c r="G52" i="2" l="1"/>
  <c r="I34" i="2"/>
  <c r="H40" i="2"/>
  <c r="H39" i="2"/>
  <c r="H52" i="2" l="1"/>
  <c r="J34" i="2"/>
  <c r="I40" i="2"/>
  <c r="I39" i="2"/>
  <c r="I52" i="2" l="1"/>
  <c r="K34" i="2"/>
  <c r="J40" i="2"/>
  <c r="J39" i="2"/>
  <c r="J52" i="2" l="1"/>
  <c r="L34" i="2"/>
  <c r="L40" i="2" s="1"/>
  <c r="K40" i="2"/>
  <c r="K52" i="2" s="1"/>
  <c r="K39" i="2"/>
  <c r="M34" i="2" l="1"/>
  <c r="L39" i="2"/>
  <c r="L52" i="2" s="1"/>
  <c r="N34" i="2" l="1"/>
  <c r="N40" i="2" s="1"/>
  <c r="M40" i="2"/>
  <c r="N39" i="2"/>
  <c r="M39" i="2"/>
  <c r="M52" i="2" l="1"/>
  <c r="N52" i="2"/>
  <c r="D17" i="2"/>
  <c r="D18" i="2" s="1"/>
  <c r="E17" i="2"/>
  <c r="E18" i="2" s="1"/>
  <c r="F17" i="2"/>
  <c r="F18" i="2" s="1"/>
  <c r="G17" i="2"/>
  <c r="G18" i="2" s="1"/>
  <c r="H17" i="2"/>
  <c r="H18" i="2" s="1"/>
  <c r="I17" i="2"/>
  <c r="I18" i="2" s="1"/>
  <c r="J17" i="2"/>
  <c r="J18" i="2" s="1"/>
  <c r="K17" i="2"/>
  <c r="K18" i="2" s="1"/>
  <c r="L17" i="2"/>
  <c r="L18" i="2" s="1"/>
  <c r="M17" i="2"/>
  <c r="N17" i="2"/>
  <c r="N18" i="2" s="1"/>
  <c r="C59" i="2"/>
  <c r="C60" i="2" s="1"/>
  <c r="M18" i="2" l="1"/>
  <c r="M23" i="2"/>
  <c r="N23" i="2"/>
  <c r="D59" i="2" l="1"/>
  <c r="E59" i="2" s="1"/>
  <c r="C61" i="2"/>
  <c r="E60" i="2" l="1"/>
  <c r="E61" i="2" s="1"/>
  <c r="D60" i="2"/>
  <c r="D61" i="2" s="1"/>
  <c r="D30" i="2"/>
  <c r="E30" i="2"/>
  <c r="F30" i="2"/>
  <c r="G30" i="2"/>
  <c r="H30" i="2"/>
  <c r="I30" i="2"/>
  <c r="J30" i="2"/>
  <c r="K30" i="2"/>
  <c r="L30" i="2"/>
  <c r="M30" i="2"/>
  <c r="N30" i="2"/>
  <c r="D23" i="2"/>
  <c r="E23" i="2"/>
  <c r="E54" i="2" s="1"/>
  <c r="F23" i="2"/>
  <c r="G23" i="2"/>
  <c r="H23" i="2"/>
  <c r="I23" i="2"/>
  <c r="J23" i="2"/>
  <c r="K23" i="2"/>
  <c r="L23" i="2"/>
  <c r="D56" i="2" l="1"/>
  <c r="F59" i="2"/>
  <c r="F54" i="2" s="1"/>
  <c r="D54" i="2"/>
  <c r="G59" i="2" l="1"/>
  <c r="G54" i="2" s="1"/>
  <c r="F60" i="2"/>
  <c r="F61" i="2" s="1"/>
  <c r="D57" i="2"/>
  <c r="E56" i="2" s="1"/>
  <c r="E57" i="2" s="1"/>
  <c r="G60" i="2" l="1"/>
  <c r="G61" i="2" s="1"/>
  <c r="H59" i="2"/>
  <c r="H54" i="2" s="1"/>
  <c r="F56" i="2"/>
  <c r="F57" i="2" s="1"/>
  <c r="G56" i="2" s="1"/>
  <c r="G57" i="2" s="1"/>
  <c r="H56" i="2" s="1"/>
  <c r="H60" i="2" l="1"/>
  <c r="H61" i="2" s="1"/>
  <c r="I59" i="2"/>
  <c r="I54" i="2" s="1"/>
  <c r="H57" i="2"/>
  <c r="I56" i="2" s="1"/>
  <c r="I60" i="2" l="1"/>
  <c r="I61" i="2" s="1"/>
  <c r="J59" i="2"/>
  <c r="K59" i="2" s="1"/>
  <c r="I57" i="2"/>
  <c r="J56" i="2" s="1"/>
  <c r="J54" i="2"/>
  <c r="J60" i="2"/>
  <c r="J61" i="2" s="1"/>
  <c r="J57" i="2" l="1"/>
  <c r="K56" i="2" s="1"/>
  <c r="K54" i="2"/>
  <c r="K60" i="2"/>
  <c r="K61" i="2" s="1"/>
  <c r="L59" i="2"/>
  <c r="K57" i="2" l="1"/>
  <c r="L56" i="2" s="1"/>
  <c r="L54" i="2"/>
  <c r="L60" i="2"/>
  <c r="L61" i="2" s="1"/>
  <c r="M59" i="2"/>
  <c r="L57" i="2" l="1"/>
  <c r="M56" i="2" s="1"/>
  <c r="M54" i="2"/>
  <c r="M60" i="2"/>
  <c r="M61" i="2" s="1"/>
  <c r="N59" i="2"/>
  <c r="M57" i="2" l="1"/>
  <c r="N56" i="2" s="1"/>
  <c r="N54" i="2"/>
  <c r="N60" i="2"/>
  <c r="N61" i="2" s="1"/>
  <c r="N57" i="2" l="1"/>
</calcChain>
</file>

<file path=xl/sharedStrings.xml><?xml version="1.0" encoding="utf-8"?>
<sst xmlns="http://schemas.openxmlformats.org/spreadsheetml/2006/main" count="98" uniqueCount="77">
  <si>
    <t>(+)</t>
  </si>
  <si>
    <t>(-)</t>
  </si>
  <si>
    <t>(%)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</si>
  <si>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</si>
  <si>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</si>
  <si>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</si>
  <si>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</si>
  <si>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</si>
  <si>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</si>
  <si>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</si>
  <si>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</si>
  <si>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</si>
  <si>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</si>
  <si>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</si>
  <si>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Täytä harmaat solut.</t>
  </si>
  <si>
    <t xml:space="preserve">Löydä lisää pohjia ja työkaluja yrityksellesi osoitteesta www.kredita.fi </t>
  </si>
  <si>
    <t>Olemassa oleva rahoitus</t>
  </si>
  <si>
    <t>Laina 1</t>
  </si>
  <si>
    <t>Laina 2</t>
  </si>
  <si>
    <t>Lainanantaja</t>
  </si>
  <si>
    <t>Takaisinmaksuaika (kk)</t>
  </si>
  <si>
    <t>Vuosikorko</t>
  </si>
  <si>
    <t>Uudelleenrahoitettu</t>
  </si>
  <si>
    <t>Maksamatta oleva määrä</t>
  </si>
  <si>
    <t>Rahoituslaitos 1</t>
  </si>
  <si>
    <t>Rahoituslaitos 2</t>
  </si>
  <si>
    <t>Ei</t>
  </si>
  <si>
    <t>Kyllä</t>
  </si>
  <si>
    <t>Myynti, viime vuosi</t>
  </si>
  <si>
    <t>% Rahoitusprosentti laskurahoituksella</t>
  </si>
  <si>
    <t>Yrityslimiitin raja</t>
  </si>
  <si>
    <t>Tulot, myyntisaamiset (sis. ALV )</t>
  </si>
  <si>
    <t>Muut tulot</t>
  </si>
  <si>
    <t>Maksut työntekijöille (palkat, palkkiot, bonukset)</t>
  </si>
  <si>
    <t>Muut maksut</t>
  </si>
  <si>
    <t>Pääomamenot (Capex)</t>
  </si>
  <si>
    <t>Omaisuuden myynti</t>
  </si>
  <si>
    <t>Liiketoiminnan rahavirta ennen korkoja ja veroja</t>
  </si>
  <si>
    <t>Rahavirrat investoinneista</t>
  </si>
  <si>
    <t>Rahavirrat liiketoiminnasta</t>
  </si>
  <si>
    <t>Investointien rahavirta</t>
  </si>
  <si>
    <t>Rahoituksen rahavirta</t>
  </si>
  <si>
    <t>Laskurahoituksen kustannukset</t>
  </si>
  <si>
    <t>Lyhennys, laina 1</t>
  </si>
  <si>
    <t>Lyhennys, laina 2</t>
  </si>
  <si>
    <t>Osakkeiden hankinta</t>
  </si>
  <si>
    <t>Osakkeiden myynti</t>
  </si>
  <si>
    <t>Konserniavustus</t>
  </si>
  <si>
    <t>Likvidit varat kuukauden alussa (sis. yrityslimiitti)</t>
  </si>
  <si>
    <t>Yrityslimiitti, käytetty määrä</t>
  </si>
  <si>
    <t>Yrityslimiitti, käyttämätön määrä</t>
  </si>
  <si>
    <t>Yrityslimiitti, enimmäismäärä</t>
  </si>
  <si>
    <t>Aloita syöttämällä ajanjakson käteisarvo</t>
  </si>
  <si>
    <t>(Nostot +, Lyhennykset -)</t>
  </si>
  <si>
    <t xml:space="preserve"> (saatu (+)/maksettu (-))</t>
  </si>
  <si>
    <t xml:space="preserve">Yrityslimiitin nostot / lyhennykset </t>
  </si>
  <si>
    <t>Korkotulot</t>
  </si>
  <si>
    <t>Korkomaksut, laina 1</t>
  </si>
  <si>
    <t>Korkomaksut, laina 2</t>
  </si>
  <si>
    <t>Rahavirrat rahoituksesta</t>
  </si>
  <si>
    <t>Työnantajamaksut ja verot (esim. ALV)</t>
  </si>
  <si>
    <t>Maksettu osinko</t>
  </si>
  <si>
    <t>Merkintäoikeusanti/ osakkeenomistajan sijoitus</t>
  </si>
  <si>
    <t>Rahavarat kuukausittain</t>
  </si>
  <si>
    <t>Rahoituslaskelma</t>
  </si>
  <si>
    <t>Tammikuu</t>
  </si>
  <si>
    <t>Laskurahoitus</t>
  </si>
  <si>
    <t>Laskurahoituksen komissio</t>
  </si>
  <si>
    <t>Yrityslainat</t>
  </si>
  <si>
    <t>Likvidit varat kuukauden lopussa (sis. yrityslimiitti)</t>
  </si>
  <si>
    <t>Tulot, factoringin kautta</t>
  </si>
  <si>
    <t>Myynti, tämä vuosi</t>
  </si>
  <si>
    <t>Maksut tavarantoimittajille (sis. ALV)</t>
  </si>
  <si>
    <t>Uuden lainan nosto, laina 1</t>
  </si>
  <si>
    <t>Uuden lainan nosto, laina 2</t>
  </si>
  <si>
    <t xml:space="preserve">Maksamatta oleva lainasumma, laina 1 </t>
  </si>
  <si>
    <t>Maksamatta oleva lainasumma, laina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</si>
</sst>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8008C"/>
      <name val="Calibri"/>
      <family val="2"/>
      <scheme val="minor"/>
    </font>
    <font>
      <sz val="11"/>
      <color rgb="FF38008C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rgb="FF38008C"/>
      <name val="Calibri"/>
      <family val="2"/>
      <scheme val="minor"/>
    </font>
    <font>
      <b/>
      <sz val="11"/>
      <color theme="0"/>
      <name val="Roobert Regular"/>
    </font>
    <font>
      <sz val="11"/>
      <color theme="1"/>
      <name val="Roobert Regular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39BEB"/>
        <bgColor indexed="64"/>
      </patternFill>
    </fill>
    <fill>
      <patternFill patternType="solid">
        <fgColor rgb="FF521B93"/>
        <bgColor indexed="64"/>
      </patternFill>
    </fill>
    <fill>
      <patternFill patternType="solid">
        <fgColor rgb="FF38008C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6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/>
    <xf numFmtId="164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3" fillId="0" borderId="0" xfId="0" applyFont="1" applyAlignment="1">
      <alignment wrapText="1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10" fillId="0" borderId="1" xfId="0" applyFont="1" applyBorder="1"/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43" fontId="12" fillId="0" borderId="6" xfId="1" applyFont="1" applyFill="1" applyBorder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9" fontId="2" fillId="3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3" fontId="1" fillId="0" borderId="0" xfId="0" applyNumberFormat="1" applyFont="1" applyAlignment="1">
      <alignment horizontal="center"/>
    </xf>
    <xf numFmtId="0" fontId="14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0" fontId="0" fillId="3" borderId="0" xfId="2" applyNumberFormat="1" applyFont="1" applyFill="1"/>
    <xf numFmtId="0" fontId="13" fillId="6" borderId="0" xfId="0" applyFont="1" applyFill="1" applyAlignment="1">
      <alignment vertical="center"/>
    </xf>
    <xf numFmtId="0" fontId="0" fillId="0" borderId="1" xfId="0" applyBorder="1"/>
    <xf numFmtId="0" fontId="0" fillId="3" borderId="0" xfId="0" applyFill="1" applyAlignment="1">
      <alignment horizontal="center"/>
    </xf>
    <xf numFmtId="0" fontId="16" fillId="0" borderId="0" xfId="0" applyFont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colors>
    <mruColors>
      <color rgb="FF38008C"/>
      <color rgb="FFD39BE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2233</xdr:colOff>
      <xdr:row>0</xdr:row>
      <xdr:rowOff>82743</xdr:rowOff>
    </xdr:from>
    <xdr:to>
      <xdr:col>1</xdr:col>
      <xdr:colOff>1717989</xdr:colOff>
      <xdr:row>2</xdr:row>
      <xdr:rowOff>159750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7B1439-B5B6-D478-0F42-7ED4DD47B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033" y="82743"/>
          <a:ext cx="1715756" cy="470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7E2DC-2980-4A6A-BA04-0CFFB86C4555}">
  <dimension ref="B1:W62"/>
  <sheetViews>
    <sheetView showGridLines="0" tabSelected="1" topLeftCell="A21" zoomScale="88" zoomScaleNormal="91" workbookViewId="0">
      <selection activeCell="Q31" sqref="Q31"/>
    </sheetView>
  </sheetViews>
  <sheetFormatPr baseColWidth="10" defaultColWidth="8.83203125" defaultRowHeight="15"/>
  <cols>
    <col min="1" max="1" width="5.6640625" customWidth="1"/>
    <col min="2" max="2" width="50.6640625" customWidth="1"/>
    <col min="3" max="14" width="10.6640625" style="20" customWidth="1"/>
    <col min="15" max="15" width="6.83203125" bestFit="1" customWidth="1"/>
    <col min="16" max="16" width="22.5" customWidth="1"/>
    <col min="17" max="17" width="21.33203125" customWidth="1"/>
    <col min="18" max="20" width="18.5" customWidth="1"/>
  </cols>
  <sheetData>
    <row r="1" spans="2:23" s="16" customFormat="1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2:23" s="16" customFormat="1" ht="16">
      <c r="C2" s="18" t="s">
        <v>15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2:23" s="16" customFormat="1" ht="16">
      <c r="C3" s="17"/>
      <c r="D3" s="17"/>
      <c r="E3" s="17"/>
      <c r="F3" s="17"/>
      <c r="G3" s="17"/>
      <c r="H3" s="19"/>
      <c r="I3" s="19"/>
      <c r="J3" s="19"/>
      <c r="K3" s="19"/>
      <c r="L3" s="19"/>
      <c r="M3" s="19"/>
      <c r="N3" s="17"/>
    </row>
    <row r="6" spans="2:23" ht="31">
      <c r="B6" s="50" t="s">
        <v>64</v>
      </c>
      <c r="Q6" s="15" t="s">
        <v>16</v>
      </c>
    </row>
    <row r="8" spans="2:23">
      <c r="B8" s="21" t="s">
        <v>14</v>
      </c>
      <c r="C8" s="37" t="s">
        <v>65</v>
      </c>
      <c r="D8" s="37" t="s">
        <v>3</v>
      </c>
      <c r="E8" s="37" t="s">
        <v>4</v>
      </c>
      <c r="F8" s="37" t="s">
        <v>5</v>
      </c>
      <c r="G8" s="37" t="s">
        <v>6</v>
      </c>
      <c r="H8" s="37" t="s">
        <v>7</v>
      </c>
      <c r="I8" s="37" t="s">
        <v>8</v>
      </c>
      <c r="J8" s="37" t="s">
        <v>9</v>
      </c>
      <c r="K8" s="37" t="s">
        <v>10</v>
      </c>
      <c r="L8" s="37" t="s">
        <v>11</v>
      </c>
      <c r="M8" s="37" t="s">
        <v>12</v>
      </c>
      <c r="N8" s="37" t="s">
        <v>13</v>
      </c>
      <c r="P8" s="1"/>
      <c r="Q8" s="36" t="s">
        <v>68</v>
      </c>
      <c r="R8" s="36" t="s">
        <v>17</v>
      </c>
      <c r="S8" s="36" t="s">
        <v>18</v>
      </c>
      <c r="T8" s="41"/>
      <c r="U8" s="33"/>
      <c r="V8" s="33"/>
      <c r="W8" s="33"/>
    </row>
    <row r="9" spans="2:23">
      <c r="B9" s="3" t="s">
        <v>71</v>
      </c>
      <c r="C9" s="27">
        <v>25000</v>
      </c>
      <c r="D9" s="27">
        <v>25000</v>
      </c>
      <c r="E9" s="27">
        <v>27000</v>
      </c>
      <c r="F9" s="27">
        <v>30000</v>
      </c>
      <c r="G9" s="27">
        <v>30000</v>
      </c>
      <c r="H9" s="27">
        <v>35000</v>
      </c>
      <c r="I9" s="27">
        <v>40000</v>
      </c>
      <c r="J9" s="27">
        <v>37000</v>
      </c>
      <c r="K9" s="27">
        <v>30000</v>
      </c>
      <c r="L9" s="27">
        <v>23000</v>
      </c>
      <c r="M9" s="27">
        <v>20000</v>
      </c>
      <c r="N9" s="27">
        <v>22000</v>
      </c>
      <c r="P9" t="s">
        <v>0</v>
      </c>
      <c r="Q9" s="38" t="s">
        <v>19</v>
      </c>
      <c r="R9" s="27" t="s">
        <v>24</v>
      </c>
      <c r="S9" s="27" t="s">
        <v>25</v>
      </c>
      <c r="T9" s="40"/>
      <c r="U9" s="34"/>
      <c r="V9" s="35"/>
      <c r="W9" s="35"/>
    </row>
    <row r="10" spans="2:23">
      <c r="B10" s="3" t="s">
        <v>28</v>
      </c>
      <c r="C10" s="27">
        <v>20000</v>
      </c>
      <c r="D10" s="27">
        <v>20000</v>
      </c>
      <c r="E10" s="27">
        <v>20000</v>
      </c>
      <c r="F10" s="27">
        <v>20000</v>
      </c>
      <c r="G10" s="27">
        <v>20000</v>
      </c>
      <c r="H10" s="27">
        <v>20000</v>
      </c>
      <c r="I10" s="27">
        <v>20000</v>
      </c>
      <c r="J10" s="27">
        <v>20000</v>
      </c>
      <c r="K10" s="27">
        <v>20000</v>
      </c>
      <c r="L10" s="27">
        <v>20000</v>
      </c>
      <c r="M10" s="27">
        <v>20000</v>
      </c>
      <c r="N10" s="27">
        <v>20000</v>
      </c>
      <c r="P10" t="s">
        <v>0</v>
      </c>
      <c r="Q10" s="38" t="s">
        <v>20</v>
      </c>
      <c r="R10" s="27">
        <v>60</v>
      </c>
      <c r="S10" s="27">
        <v>60</v>
      </c>
      <c r="T10" s="40"/>
    </row>
    <row r="11" spans="2:23">
      <c r="B11" s="3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Q11" s="38" t="s">
        <v>21</v>
      </c>
      <c r="R11" s="39">
        <v>0.1</v>
      </c>
      <c r="S11" s="39">
        <v>0.09</v>
      </c>
      <c r="T11" s="40"/>
    </row>
    <row r="12" spans="2:23">
      <c r="B12" s="3" t="s">
        <v>29</v>
      </c>
      <c r="C12" s="28">
        <v>0.85</v>
      </c>
      <c r="D12" s="28">
        <v>0.85</v>
      </c>
      <c r="E12" s="28">
        <v>0.85</v>
      </c>
      <c r="F12" s="28">
        <v>0.85</v>
      </c>
      <c r="G12" s="28">
        <v>0.85</v>
      </c>
      <c r="H12" s="28">
        <v>0.85</v>
      </c>
      <c r="I12" s="28">
        <v>0.85</v>
      </c>
      <c r="J12" s="28">
        <v>0.85</v>
      </c>
      <c r="K12" s="28">
        <v>0.85</v>
      </c>
      <c r="L12" s="28">
        <v>0.85</v>
      </c>
      <c r="M12" s="28">
        <v>0.85</v>
      </c>
      <c r="N12" s="28">
        <v>0.85</v>
      </c>
      <c r="P12" t="s">
        <v>2</v>
      </c>
      <c r="Q12" s="38" t="s">
        <v>22</v>
      </c>
      <c r="R12" s="27" t="s">
        <v>26</v>
      </c>
      <c r="S12" s="27" t="s">
        <v>27</v>
      </c>
      <c r="T12" s="40"/>
    </row>
    <row r="13" spans="2:23">
      <c r="B13" s="3"/>
      <c r="Q13" s="38" t="s">
        <v>23</v>
      </c>
      <c r="R13" s="27">
        <v>20000</v>
      </c>
      <c r="S13" s="27">
        <v>5000</v>
      </c>
      <c r="T13" s="40"/>
    </row>
    <row r="14" spans="2:23">
      <c r="B14" s="4" t="s">
        <v>30</v>
      </c>
      <c r="C14" s="23">
        <v>75000</v>
      </c>
      <c r="D14" s="23">
        <v>75000</v>
      </c>
      <c r="E14" s="23">
        <v>75000</v>
      </c>
      <c r="F14" s="23">
        <v>75000</v>
      </c>
      <c r="G14" s="23">
        <v>75000</v>
      </c>
      <c r="H14" s="23">
        <v>75000</v>
      </c>
      <c r="I14" s="23">
        <v>75000</v>
      </c>
      <c r="J14" s="23">
        <v>75000</v>
      </c>
      <c r="K14" s="23">
        <v>75000</v>
      </c>
      <c r="L14" s="23">
        <v>75000</v>
      </c>
      <c r="M14" s="23">
        <v>75000</v>
      </c>
      <c r="N14" s="23">
        <v>75000</v>
      </c>
      <c r="Q14" s="43"/>
      <c r="R14" s="44"/>
      <c r="S14" s="44"/>
      <c r="T14" s="40"/>
    </row>
    <row r="15" spans="2:23">
      <c r="B15" s="2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P15" s="1"/>
      <c r="T15" s="40"/>
    </row>
    <row r="16" spans="2:23" ht="19">
      <c r="B16" s="32" t="s">
        <v>39</v>
      </c>
      <c r="Q16" s="47" t="s">
        <v>66</v>
      </c>
    </row>
    <row r="17" spans="2:18">
      <c r="B17" s="3" t="s">
        <v>70</v>
      </c>
      <c r="C17" s="24">
        <f>C$9*C12</f>
        <v>21250</v>
      </c>
      <c r="D17" s="24">
        <f t="shared" ref="D17:N17" si="0">D$9*D12</f>
        <v>21250</v>
      </c>
      <c r="E17" s="24">
        <f t="shared" si="0"/>
        <v>22950</v>
      </c>
      <c r="F17" s="24">
        <f t="shared" si="0"/>
        <v>25500</v>
      </c>
      <c r="G17" s="24">
        <f t="shared" si="0"/>
        <v>25500</v>
      </c>
      <c r="H17" s="24">
        <f t="shared" si="0"/>
        <v>29750</v>
      </c>
      <c r="I17" s="24">
        <f t="shared" si="0"/>
        <v>34000</v>
      </c>
      <c r="J17" s="24">
        <f t="shared" si="0"/>
        <v>31450</v>
      </c>
      <c r="K17" s="24">
        <f t="shared" si="0"/>
        <v>25500</v>
      </c>
      <c r="L17" s="24">
        <f t="shared" si="0"/>
        <v>19550</v>
      </c>
      <c r="M17" s="24">
        <f t="shared" si="0"/>
        <v>17000</v>
      </c>
      <c r="N17" s="24">
        <f t="shared" si="0"/>
        <v>18700</v>
      </c>
      <c r="P17" t="s">
        <v>0</v>
      </c>
      <c r="Q17" s="38" t="s">
        <v>67</v>
      </c>
      <c r="R17" s="46">
        <v>7.0000000000000001E-3</v>
      </c>
    </row>
    <row r="18" spans="2:18">
      <c r="B18" s="3" t="s">
        <v>31</v>
      </c>
      <c r="C18" s="24">
        <f>C9-C17</f>
        <v>3750</v>
      </c>
      <c r="D18" s="24">
        <f t="shared" ref="D18:N18" si="1">D9-D17</f>
        <v>3750</v>
      </c>
      <c r="E18" s="24">
        <f t="shared" si="1"/>
        <v>4050</v>
      </c>
      <c r="F18" s="24">
        <f t="shared" si="1"/>
        <v>4500</v>
      </c>
      <c r="G18" s="24">
        <f t="shared" si="1"/>
        <v>4500</v>
      </c>
      <c r="H18" s="24">
        <f t="shared" si="1"/>
        <v>5250</v>
      </c>
      <c r="I18" s="24">
        <f t="shared" si="1"/>
        <v>6000</v>
      </c>
      <c r="J18" s="24">
        <f t="shared" si="1"/>
        <v>5550</v>
      </c>
      <c r="K18" s="24">
        <f t="shared" si="1"/>
        <v>4500</v>
      </c>
      <c r="L18" s="24">
        <f t="shared" si="1"/>
        <v>3450</v>
      </c>
      <c r="M18" s="24">
        <f t="shared" si="1"/>
        <v>3000</v>
      </c>
      <c r="N18" s="24">
        <f t="shared" si="1"/>
        <v>3300</v>
      </c>
      <c r="P18" t="s">
        <v>0</v>
      </c>
    </row>
    <row r="19" spans="2:18">
      <c r="B19" s="3" t="s">
        <v>32</v>
      </c>
      <c r="C19" s="26"/>
      <c r="D19" s="26"/>
      <c r="E19" s="26"/>
      <c r="F19" s="26"/>
      <c r="G19" s="26"/>
      <c r="H19" s="26">
        <v>50000</v>
      </c>
      <c r="I19" s="26"/>
      <c r="J19" s="26"/>
      <c r="K19" s="26"/>
      <c r="L19" s="26"/>
      <c r="M19" s="26"/>
      <c r="N19" s="26"/>
      <c r="P19" t="s">
        <v>0</v>
      </c>
    </row>
    <row r="20" spans="2:18">
      <c r="B20" s="3" t="s">
        <v>72</v>
      </c>
      <c r="C20" s="26">
        <v>-20000</v>
      </c>
      <c r="D20" s="26"/>
      <c r="E20" s="26"/>
      <c r="F20" s="26">
        <v>-20000</v>
      </c>
      <c r="G20" s="26"/>
      <c r="H20" s="26">
        <v>-20000</v>
      </c>
      <c r="I20" s="26"/>
      <c r="J20" s="26">
        <v>-20000</v>
      </c>
      <c r="K20" s="26"/>
      <c r="L20" s="26">
        <v>-20000</v>
      </c>
      <c r="M20" s="26"/>
      <c r="N20" s="26">
        <v>-20000</v>
      </c>
      <c r="P20" t="s">
        <v>1</v>
      </c>
    </row>
    <row r="21" spans="2:18">
      <c r="B21" s="3" t="s">
        <v>33</v>
      </c>
      <c r="C21" s="26">
        <v>-7600</v>
      </c>
      <c r="D21" s="26">
        <v>-7600</v>
      </c>
      <c r="E21" s="26">
        <v>-7600</v>
      </c>
      <c r="F21" s="26">
        <v>-7600</v>
      </c>
      <c r="G21" s="26">
        <v>-7600</v>
      </c>
      <c r="H21" s="26">
        <v>-7600</v>
      </c>
      <c r="I21" s="26">
        <v>-7600</v>
      </c>
      <c r="J21" s="26">
        <v>-7600</v>
      </c>
      <c r="K21" s="26">
        <v>-7600</v>
      </c>
      <c r="L21" s="26">
        <v>-7600</v>
      </c>
      <c r="M21" s="26">
        <v>-7600</v>
      </c>
      <c r="N21" s="26">
        <v>-7600</v>
      </c>
      <c r="P21" t="s">
        <v>1</v>
      </c>
    </row>
    <row r="22" spans="2:18">
      <c r="B22" s="3" t="s">
        <v>34</v>
      </c>
      <c r="C22" s="26"/>
      <c r="D22" s="26">
        <v>-5000</v>
      </c>
      <c r="E22" s="26"/>
      <c r="F22" s="26"/>
      <c r="G22" s="26"/>
      <c r="H22" s="26"/>
      <c r="I22" s="26">
        <v>-2000</v>
      </c>
      <c r="J22" s="26"/>
      <c r="K22" s="26"/>
      <c r="L22" s="26"/>
      <c r="M22" s="26"/>
      <c r="N22" s="26"/>
      <c r="P22" t="s">
        <v>1</v>
      </c>
    </row>
    <row r="23" spans="2:18" ht="16" customHeight="1">
      <c r="B23" s="5" t="s">
        <v>37</v>
      </c>
      <c r="C23" s="12">
        <f>SUM(C17:C22)</f>
        <v>-2600</v>
      </c>
      <c r="D23" s="12">
        <f t="shared" ref="D23:L23" si="2">SUM(D17:D22)</f>
        <v>12400</v>
      </c>
      <c r="E23" s="12">
        <f t="shared" si="2"/>
        <v>19400</v>
      </c>
      <c r="F23" s="12">
        <f t="shared" si="2"/>
        <v>2400</v>
      </c>
      <c r="G23" s="12">
        <f t="shared" si="2"/>
        <v>22400</v>
      </c>
      <c r="H23" s="12">
        <f t="shared" si="2"/>
        <v>57400</v>
      </c>
      <c r="I23" s="12">
        <f t="shared" si="2"/>
        <v>30400</v>
      </c>
      <c r="J23" s="12">
        <f t="shared" si="2"/>
        <v>9400</v>
      </c>
      <c r="K23" s="12">
        <f t="shared" si="2"/>
        <v>22400</v>
      </c>
      <c r="L23" s="12">
        <f t="shared" si="2"/>
        <v>-4600</v>
      </c>
      <c r="M23" s="12">
        <f>SUM(M17:M22)</f>
        <v>12400</v>
      </c>
      <c r="N23" s="12">
        <f>SUM(N17:N22)</f>
        <v>-5600</v>
      </c>
    </row>
    <row r="24" spans="2:18"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2:18" ht="19">
      <c r="B25" s="32" t="s">
        <v>38</v>
      </c>
    </row>
    <row r="26" spans="2:18">
      <c r="B26" s="3" t="s">
        <v>45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P26" t="s">
        <v>1</v>
      </c>
    </row>
    <row r="27" spans="2:18">
      <c r="B27" s="3" t="s">
        <v>46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P27" t="s">
        <v>0</v>
      </c>
    </row>
    <row r="28" spans="2:18">
      <c r="B28" s="3" t="s">
        <v>35</v>
      </c>
      <c r="C28" s="23">
        <v>0</v>
      </c>
      <c r="D28" s="23">
        <v>-50000</v>
      </c>
      <c r="E28" s="23">
        <v>0</v>
      </c>
      <c r="F28" s="23">
        <v>0</v>
      </c>
      <c r="G28" s="23">
        <v>0</v>
      </c>
      <c r="H28" s="23">
        <v>-50000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P28" t="s">
        <v>1</v>
      </c>
    </row>
    <row r="29" spans="2:18">
      <c r="B29" s="3" t="s">
        <v>36</v>
      </c>
      <c r="C29" s="23">
        <v>0</v>
      </c>
      <c r="D29" s="23">
        <v>0</v>
      </c>
      <c r="E29" s="23">
        <v>0</v>
      </c>
      <c r="F29" s="23">
        <v>1500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P29" t="s">
        <v>0</v>
      </c>
    </row>
    <row r="30" spans="2:18">
      <c r="B30" s="6" t="s">
        <v>40</v>
      </c>
      <c r="C30" s="13">
        <f>SUM(C26:C29)</f>
        <v>0</v>
      </c>
      <c r="D30" s="13">
        <f t="shared" ref="D30:N30" si="3">SUM(D26:D29)</f>
        <v>-50000</v>
      </c>
      <c r="E30" s="13">
        <f t="shared" si="3"/>
        <v>0</v>
      </c>
      <c r="F30" s="13">
        <f t="shared" si="3"/>
        <v>1500</v>
      </c>
      <c r="G30" s="13">
        <f t="shared" si="3"/>
        <v>0</v>
      </c>
      <c r="H30" s="13">
        <f t="shared" si="3"/>
        <v>-50000</v>
      </c>
      <c r="I30" s="13">
        <f t="shared" si="3"/>
        <v>0</v>
      </c>
      <c r="J30" s="13">
        <f t="shared" si="3"/>
        <v>0</v>
      </c>
      <c r="K30" s="13">
        <f t="shared" si="3"/>
        <v>0</v>
      </c>
      <c r="L30" s="13">
        <f t="shared" si="3"/>
        <v>0</v>
      </c>
      <c r="M30" s="13">
        <f t="shared" si="3"/>
        <v>0</v>
      </c>
      <c r="N30" s="13">
        <f t="shared" si="3"/>
        <v>0</v>
      </c>
    </row>
    <row r="31" spans="2:18">
      <c r="B31" s="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2:18" ht="19">
      <c r="B32" s="32" t="s">
        <v>59</v>
      </c>
      <c r="R32" s="1"/>
    </row>
    <row r="33" spans="2:16">
      <c r="B33" s="3" t="s">
        <v>75</v>
      </c>
      <c r="C33" s="25">
        <f>$R$13</f>
        <v>20000</v>
      </c>
      <c r="D33" s="25">
        <f>C33-C44</f>
        <v>19500</v>
      </c>
      <c r="E33" s="25">
        <f>D33-D44</f>
        <v>19000</v>
      </c>
      <c r="F33" s="25">
        <f>E33-E44</f>
        <v>18500</v>
      </c>
      <c r="G33" s="25">
        <f>F33-F44</f>
        <v>18000</v>
      </c>
      <c r="H33" s="25">
        <f>G33-G44</f>
        <v>17500</v>
      </c>
      <c r="I33" s="25">
        <f>H33-H44</f>
        <v>17000</v>
      </c>
      <c r="J33" s="25">
        <f>I33-I44</f>
        <v>16500</v>
      </c>
      <c r="K33" s="25">
        <f>J33-J44</f>
        <v>16000</v>
      </c>
      <c r="L33" s="25">
        <f>K33-K44</f>
        <v>15500</v>
      </c>
      <c r="M33" s="25">
        <f>L33-L44</f>
        <v>15000</v>
      </c>
      <c r="N33" s="25">
        <f>M33-M44</f>
        <v>14500</v>
      </c>
      <c r="P33" t="s">
        <v>1</v>
      </c>
    </row>
    <row r="34" spans="2:16">
      <c r="B34" s="3" t="s">
        <v>76</v>
      </c>
      <c r="C34" s="25">
        <f>S13</f>
        <v>5000</v>
      </c>
      <c r="D34" s="25">
        <f>C34-C45</f>
        <v>4500</v>
      </c>
      <c r="E34" s="25">
        <f>D34-D45</f>
        <v>4000</v>
      </c>
      <c r="F34" s="25">
        <f>E34-E45</f>
        <v>3500</v>
      </c>
      <c r="G34" s="25">
        <f>F34-F45</f>
        <v>3000</v>
      </c>
      <c r="H34" s="25">
        <f>G34-G45</f>
        <v>2500</v>
      </c>
      <c r="I34" s="25">
        <f>H34-H45</f>
        <v>2000</v>
      </c>
      <c r="J34" s="25">
        <f>I34-I45</f>
        <v>1500</v>
      </c>
      <c r="K34" s="25">
        <f>J34-J45</f>
        <v>1000</v>
      </c>
      <c r="L34" s="25">
        <f>K34-K45</f>
        <v>500</v>
      </c>
      <c r="M34" s="25">
        <f>L34-L45</f>
        <v>0</v>
      </c>
      <c r="N34" s="25">
        <f>M34-M45</f>
        <v>0</v>
      </c>
      <c r="P34" t="s">
        <v>1</v>
      </c>
    </row>
    <row r="35" spans="2:16">
      <c r="B35" s="3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2:16">
      <c r="B36" s="3" t="s">
        <v>73</v>
      </c>
      <c r="C36" s="49">
        <v>0</v>
      </c>
      <c r="D36" s="49">
        <v>0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2:16">
      <c r="B37" s="3" t="s">
        <v>74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2:16">
      <c r="B38" s="48"/>
    </row>
    <row r="39" spans="2:16">
      <c r="B39" s="3" t="s">
        <v>57</v>
      </c>
      <c r="C39" s="25">
        <f>-C33*$R$11/12</f>
        <v>-166.66666666666666</v>
      </c>
      <c r="D39" s="25">
        <f>-D33*$R$11/12</f>
        <v>-162.5</v>
      </c>
      <c r="E39" s="25">
        <f>-E33*$R$11/12</f>
        <v>-158.33333333333334</v>
      </c>
      <c r="F39" s="25">
        <f>-F33*$R$11/12</f>
        <v>-154.16666666666666</v>
      </c>
      <c r="G39" s="25">
        <f>-G33*$R$11/12</f>
        <v>-150</v>
      </c>
      <c r="H39" s="25">
        <f>-H33*$R$11/12</f>
        <v>-145.83333333333334</v>
      </c>
      <c r="I39" s="25">
        <f>-I33*$R$11/12</f>
        <v>-141.66666666666666</v>
      </c>
      <c r="J39" s="25">
        <f>-J33*$R$11/12</f>
        <v>-137.5</v>
      </c>
      <c r="K39" s="25">
        <f>-K33*$R$11/12</f>
        <v>-133.33333333333334</v>
      </c>
      <c r="L39" s="25">
        <f>-L33*$R$11/12</f>
        <v>-129.16666666666666</v>
      </c>
      <c r="M39" s="25">
        <f>-M33*$R$11/12</f>
        <v>-125</v>
      </c>
      <c r="N39" s="25">
        <f>-N33*$R$11/12</f>
        <v>-120.83333333333333</v>
      </c>
      <c r="P39" t="s">
        <v>1</v>
      </c>
    </row>
    <row r="40" spans="2:16">
      <c r="B40" s="3" t="s">
        <v>58</v>
      </c>
      <c r="C40" s="25">
        <f>-C34*$S$11/12</f>
        <v>-37.5</v>
      </c>
      <c r="D40" s="25">
        <f>-D34*$S$11/12</f>
        <v>-33.75</v>
      </c>
      <c r="E40" s="25">
        <f>-E34*$S$11/12</f>
        <v>-30</v>
      </c>
      <c r="F40" s="25">
        <f>-F34*$S$11/12</f>
        <v>-26.25</v>
      </c>
      <c r="G40" s="25">
        <f>-G34*$S$11/12</f>
        <v>-22.5</v>
      </c>
      <c r="H40" s="25">
        <f>-H34*$S$11/12</f>
        <v>-18.75</v>
      </c>
      <c r="I40" s="25">
        <f>-I34*$S$11/12</f>
        <v>-15</v>
      </c>
      <c r="J40" s="25">
        <f>-J34*$S$11/12</f>
        <v>-11.25</v>
      </c>
      <c r="K40" s="25">
        <f>-K34*$S$11/12</f>
        <v>-7.5</v>
      </c>
      <c r="L40" s="25">
        <f>-L34*$S$11/12</f>
        <v>-3.75</v>
      </c>
      <c r="M40" s="25">
        <f>-M34*$S$11/12</f>
        <v>0</v>
      </c>
      <c r="N40" s="25">
        <f>-N34*$S$11/12</f>
        <v>0</v>
      </c>
      <c r="P40" t="s">
        <v>1</v>
      </c>
    </row>
    <row r="41" spans="2:16">
      <c r="B41" s="3" t="s">
        <v>42</v>
      </c>
      <c r="C41" s="45">
        <f>-C12*C9*$R$17</f>
        <v>-148.75</v>
      </c>
      <c r="D41" s="45">
        <f>-D12*D9*$R$17</f>
        <v>-148.75</v>
      </c>
      <c r="E41" s="45">
        <f>-E12*E9*$R$17</f>
        <v>-160.65</v>
      </c>
      <c r="F41" s="45">
        <f>-F12*F9*$R$17</f>
        <v>-178.5</v>
      </c>
      <c r="G41" s="45">
        <f>-G12*G9*$R$17</f>
        <v>-178.5</v>
      </c>
      <c r="H41" s="45">
        <f>-H12*H9*$R$17</f>
        <v>-208.25</v>
      </c>
      <c r="I41" s="45">
        <f>-I12*I9*$R$17</f>
        <v>-238</v>
      </c>
      <c r="J41" s="45">
        <f>-J12*J9*$R$17</f>
        <v>-220.15</v>
      </c>
      <c r="K41" s="45">
        <f>-K12*K9*$R$17</f>
        <v>-178.5</v>
      </c>
      <c r="L41" s="45">
        <f>-L12*L9*$R$17</f>
        <v>-136.85</v>
      </c>
      <c r="M41" s="45">
        <f>-M12*M9*$R$17</f>
        <v>-119</v>
      </c>
      <c r="N41" s="45">
        <f>-N12*N9*$R$17</f>
        <v>-130.9</v>
      </c>
      <c r="P41" t="s">
        <v>1</v>
      </c>
    </row>
    <row r="42" spans="2:16">
      <c r="B42" s="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2:16">
      <c r="B43" s="3" t="s">
        <v>56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P43" t="s">
        <v>0</v>
      </c>
    </row>
    <row r="44" spans="2:16">
      <c r="B44" s="3" t="s">
        <v>43</v>
      </c>
      <c r="C44" s="23">
        <v>500</v>
      </c>
      <c r="D44" s="23">
        <v>500</v>
      </c>
      <c r="E44" s="23">
        <v>500</v>
      </c>
      <c r="F44" s="23">
        <v>500</v>
      </c>
      <c r="G44" s="23">
        <v>500</v>
      </c>
      <c r="H44" s="23">
        <v>500</v>
      </c>
      <c r="I44" s="23">
        <v>500</v>
      </c>
      <c r="J44" s="23">
        <v>500</v>
      </c>
      <c r="K44" s="23">
        <v>500</v>
      </c>
      <c r="L44" s="23">
        <v>500</v>
      </c>
      <c r="M44" s="23">
        <v>500</v>
      </c>
      <c r="N44" s="23">
        <v>500</v>
      </c>
      <c r="P44" t="s">
        <v>1</v>
      </c>
    </row>
    <row r="45" spans="2:16">
      <c r="B45" s="3" t="s">
        <v>44</v>
      </c>
      <c r="C45" s="23">
        <v>500</v>
      </c>
      <c r="D45" s="23">
        <v>500</v>
      </c>
      <c r="E45" s="23">
        <v>500</v>
      </c>
      <c r="F45" s="23">
        <v>500</v>
      </c>
      <c r="G45" s="23">
        <v>500</v>
      </c>
      <c r="H45" s="23">
        <v>500</v>
      </c>
      <c r="I45" s="23">
        <v>500</v>
      </c>
      <c r="J45" s="23">
        <v>500</v>
      </c>
      <c r="K45" s="23">
        <v>500</v>
      </c>
      <c r="L45" s="23">
        <v>500</v>
      </c>
      <c r="M45" s="23"/>
      <c r="N45" s="23"/>
      <c r="P45" t="s">
        <v>1</v>
      </c>
    </row>
    <row r="46" spans="2:16">
      <c r="B46" s="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2:16">
      <c r="B47" s="3" t="s">
        <v>60</v>
      </c>
      <c r="C47" s="23">
        <v>0</v>
      </c>
      <c r="D47" s="26">
        <f>D21*3*0.3142</f>
        <v>-7163.7599999999993</v>
      </c>
      <c r="E47" s="23">
        <v>0</v>
      </c>
      <c r="F47" s="23">
        <v>0</v>
      </c>
      <c r="G47" s="26">
        <f>G21*3*0.3142</f>
        <v>-7163.7599999999993</v>
      </c>
      <c r="H47" s="23">
        <v>0</v>
      </c>
      <c r="I47" s="23">
        <v>0</v>
      </c>
      <c r="J47" s="26">
        <f>J21*3*0.3142</f>
        <v>-7163.7599999999993</v>
      </c>
      <c r="K47" s="23">
        <v>0</v>
      </c>
      <c r="L47" s="23">
        <v>0</v>
      </c>
      <c r="M47" s="26">
        <f>M21*3*0.3142</f>
        <v>-7163.7599999999993</v>
      </c>
      <c r="N47" s="23">
        <v>0</v>
      </c>
      <c r="P47" t="s">
        <v>1</v>
      </c>
    </row>
    <row r="48" spans="2:16">
      <c r="B48" s="3" t="s">
        <v>61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P48" t="s">
        <v>1</v>
      </c>
    </row>
    <row r="49" spans="2:16">
      <c r="B49" s="3" t="s">
        <v>47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P49" t="s">
        <v>54</v>
      </c>
    </row>
    <row r="50" spans="2:16">
      <c r="B50" s="3" t="s">
        <v>62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P50" t="s">
        <v>0</v>
      </c>
    </row>
    <row r="51" spans="2:16" ht="19" customHeight="1">
      <c r="B51" s="4" t="s">
        <v>55</v>
      </c>
      <c r="C51" s="26">
        <v>0</v>
      </c>
      <c r="D51" s="26">
        <v>0</v>
      </c>
      <c r="E51" s="26">
        <v>70000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P51" t="s">
        <v>53</v>
      </c>
    </row>
    <row r="52" spans="2:16">
      <c r="B52" s="7" t="s">
        <v>41</v>
      </c>
      <c r="C52" s="13">
        <f>(SUM(C36:C51))</f>
        <v>647.08333333333337</v>
      </c>
      <c r="D52" s="13">
        <f t="shared" ref="D52:N52" si="4">(SUM(D36:D51))</f>
        <v>-6508.7599999999993</v>
      </c>
      <c r="E52" s="13">
        <f t="shared" si="4"/>
        <v>70651.016666666663</v>
      </c>
      <c r="F52" s="13">
        <f t="shared" si="4"/>
        <v>641.08333333333337</v>
      </c>
      <c r="G52" s="13">
        <f t="shared" si="4"/>
        <v>-6514.7599999999993</v>
      </c>
      <c r="H52" s="13">
        <f t="shared" si="4"/>
        <v>627.16666666666663</v>
      </c>
      <c r="I52" s="13">
        <f t="shared" si="4"/>
        <v>605.33333333333337</v>
      </c>
      <c r="J52" s="13">
        <f t="shared" si="4"/>
        <v>-6532.6599999999989</v>
      </c>
      <c r="K52" s="13">
        <f t="shared" si="4"/>
        <v>680.66666666666663</v>
      </c>
      <c r="L52" s="13">
        <f t="shared" si="4"/>
        <v>730.23333333333335</v>
      </c>
      <c r="M52" s="13">
        <f t="shared" si="4"/>
        <v>-6907.7599999999993</v>
      </c>
      <c r="N52" s="13">
        <f t="shared" si="4"/>
        <v>248.26666666666665</v>
      </c>
    </row>
    <row r="53" spans="2:16">
      <c r="B53" s="3"/>
    </row>
    <row r="54" spans="2:16" ht="16" thickBot="1">
      <c r="B54" s="8" t="s">
        <v>63</v>
      </c>
      <c r="C54" s="14">
        <f>(C23+C30+C52)</f>
        <v>-1952.9166666666665</v>
      </c>
      <c r="D54" s="14">
        <f>(D23+D30+D52)</f>
        <v>-44108.76</v>
      </c>
      <c r="E54" s="14">
        <f>(E23+E30+E52)</f>
        <v>90051.016666666663</v>
      </c>
      <c r="F54" s="14">
        <f>(F23+F30+F52)</f>
        <v>4541.083333333333</v>
      </c>
      <c r="G54" s="14">
        <f>(G23+G30+G52)</f>
        <v>15885.240000000002</v>
      </c>
      <c r="H54" s="14">
        <f>(H23+H30+H52)</f>
        <v>8027.166666666667</v>
      </c>
      <c r="I54" s="14">
        <f>(I23+I30+I52)</f>
        <v>31005.333333333332</v>
      </c>
      <c r="J54" s="14">
        <f>(J23+J30+J52)</f>
        <v>2867.3400000000011</v>
      </c>
      <c r="K54" s="14">
        <f>(K23+K30+K52)</f>
        <v>23080.666666666668</v>
      </c>
      <c r="L54" s="14">
        <f>(L23+L30+L52)</f>
        <v>-3869.7666666666664</v>
      </c>
      <c r="M54" s="14">
        <f>(M23+M30+M52)</f>
        <v>5492.2400000000007</v>
      </c>
      <c r="N54" s="14">
        <f>(N23+N30+N52)</f>
        <v>-5351.7333333333336</v>
      </c>
    </row>
    <row r="55" spans="2:16" ht="16" thickTop="1">
      <c r="B55" s="4"/>
    </row>
    <row r="56" spans="2:16">
      <c r="B56" s="4" t="s">
        <v>48</v>
      </c>
      <c r="C56" s="23">
        <v>25384</v>
      </c>
      <c r="D56" s="25">
        <f t="shared" ref="D56:N56" si="5">C57</f>
        <v>23431.083333333332</v>
      </c>
      <c r="E56" s="25">
        <f t="shared" si="5"/>
        <v>-20677.67666666667</v>
      </c>
      <c r="F56" s="25">
        <f t="shared" si="5"/>
        <v>69373.34</v>
      </c>
      <c r="G56" s="25">
        <f t="shared" si="5"/>
        <v>73914.423333333325</v>
      </c>
      <c r="H56" s="25">
        <f t="shared" si="5"/>
        <v>89799.66333333333</v>
      </c>
      <c r="I56" s="25">
        <f t="shared" si="5"/>
        <v>97826.83</v>
      </c>
      <c r="J56" s="25">
        <f t="shared" si="5"/>
        <v>128832.16333333333</v>
      </c>
      <c r="K56" s="25">
        <f t="shared" si="5"/>
        <v>131699.50333333333</v>
      </c>
      <c r="L56" s="25">
        <f t="shared" si="5"/>
        <v>154780.16999999998</v>
      </c>
      <c r="M56" s="25">
        <f t="shared" si="5"/>
        <v>150910.40333333332</v>
      </c>
      <c r="N56" s="25">
        <f t="shared" si="5"/>
        <v>156402.64333333331</v>
      </c>
      <c r="P56" t="s">
        <v>52</v>
      </c>
    </row>
    <row r="57" spans="2:16">
      <c r="B57" s="4" t="s">
        <v>69</v>
      </c>
      <c r="C57" s="42">
        <f>(C54+C56)</f>
        <v>23431.083333333332</v>
      </c>
      <c r="D57" s="42">
        <f t="shared" ref="D57:N57" si="6">(D54+D56)</f>
        <v>-20677.67666666667</v>
      </c>
      <c r="E57" s="42">
        <f>(E54+E56)</f>
        <v>69373.34</v>
      </c>
      <c r="F57" s="42">
        <f t="shared" si="6"/>
        <v>73914.423333333325</v>
      </c>
      <c r="G57" s="42">
        <f t="shared" si="6"/>
        <v>89799.66333333333</v>
      </c>
      <c r="H57" s="42">
        <f t="shared" si="6"/>
        <v>97826.83</v>
      </c>
      <c r="I57" s="42">
        <f t="shared" si="6"/>
        <v>128832.16333333333</v>
      </c>
      <c r="J57" s="42">
        <f t="shared" si="6"/>
        <v>131699.50333333333</v>
      </c>
      <c r="K57" s="42">
        <f t="shared" si="6"/>
        <v>154780.16999999998</v>
      </c>
      <c r="L57" s="42">
        <f t="shared" si="6"/>
        <v>150910.40333333332</v>
      </c>
      <c r="M57" s="42">
        <f t="shared" si="6"/>
        <v>156402.64333333331</v>
      </c>
      <c r="N57" s="42">
        <f t="shared" si="6"/>
        <v>151050.90999999997</v>
      </c>
    </row>
    <row r="58" spans="2:16">
      <c r="B58" s="4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2:16">
      <c r="B59" s="4" t="s">
        <v>49</v>
      </c>
      <c r="C59" s="25">
        <f>C51</f>
        <v>0</v>
      </c>
      <c r="D59" s="25">
        <f t="shared" ref="D59:N59" si="7">C59+D51</f>
        <v>0</v>
      </c>
      <c r="E59" s="25">
        <f>D59+E51</f>
        <v>70000</v>
      </c>
      <c r="F59" s="25">
        <f t="shared" si="7"/>
        <v>70000</v>
      </c>
      <c r="G59" s="25">
        <f t="shared" si="7"/>
        <v>70000</v>
      </c>
      <c r="H59" s="25">
        <f t="shared" si="7"/>
        <v>70000</v>
      </c>
      <c r="I59" s="25">
        <f t="shared" si="7"/>
        <v>70000</v>
      </c>
      <c r="J59" s="25">
        <f t="shared" si="7"/>
        <v>70000</v>
      </c>
      <c r="K59" s="25">
        <f t="shared" si="7"/>
        <v>70000</v>
      </c>
      <c r="L59" s="25">
        <f t="shared" si="7"/>
        <v>70000</v>
      </c>
      <c r="M59" s="25">
        <f t="shared" si="7"/>
        <v>70000</v>
      </c>
      <c r="N59" s="25">
        <f t="shared" si="7"/>
        <v>70000</v>
      </c>
    </row>
    <row r="60" spans="2:16">
      <c r="B60" s="4" t="s">
        <v>50</v>
      </c>
      <c r="C60" s="25">
        <f>$C$14-C59</f>
        <v>75000</v>
      </c>
      <c r="D60" s="25">
        <f t="shared" ref="D60:N60" si="8">$C$14-D59</f>
        <v>75000</v>
      </c>
      <c r="E60" s="25">
        <f>$C$14-E59</f>
        <v>5000</v>
      </c>
      <c r="F60" s="25">
        <f t="shared" si="8"/>
        <v>5000</v>
      </c>
      <c r="G60" s="25">
        <f t="shared" si="8"/>
        <v>5000</v>
      </c>
      <c r="H60" s="25">
        <f t="shared" si="8"/>
        <v>5000</v>
      </c>
      <c r="I60" s="25">
        <f t="shared" si="8"/>
        <v>5000</v>
      </c>
      <c r="J60" s="25">
        <f t="shared" si="8"/>
        <v>5000</v>
      </c>
      <c r="K60" s="25">
        <f t="shared" si="8"/>
        <v>5000</v>
      </c>
      <c r="L60" s="25">
        <f t="shared" si="8"/>
        <v>5000</v>
      </c>
      <c r="M60" s="25">
        <f t="shared" si="8"/>
        <v>5000</v>
      </c>
      <c r="N60" s="25">
        <f t="shared" si="8"/>
        <v>5000</v>
      </c>
    </row>
    <row r="61" spans="2:16">
      <c r="B61" s="4" t="s">
        <v>51</v>
      </c>
      <c r="C61" s="25">
        <f>C59+C60</f>
        <v>75000</v>
      </c>
      <c r="D61" s="25">
        <f t="shared" ref="D61:N61" si="9">D59+D60</f>
        <v>75000</v>
      </c>
      <c r="E61" s="25">
        <f>E59+E60</f>
        <v>75000</v>
      </c>
      <c r="F61" s="25">
        <f t="shared" si="9"/>
        <v>75000</v>
      </c>
      <c r="G61" s="25">
        <f t="shared" si="9"/>
        <v>75000</v>
      </c>
      <c r="H61" s="25">
        <f t="shared" si="9"/>
        <v>75000</v>
      </c>
      <c r="I61" s="25">
        <f t="shared" si="9"/>
        <v>75000</v>
      </c>
      <c r="J61" s="25">
        <f t="shared" si="9"/>
        <v>75000</v>
      </c>
      <c r="K61" s="25">
        <f t="shared" si="9"/>
        <v>75000</v>
      </c>
      <c r="L61" s="25">
        <f t="shared" si="9"/>
        <v>75000</v>
      </c>
      <c r="M61" s="25">
        <f t="shared" si="9"/>
        <v>75000</v>
      </c>
      <c r="N61" s="25">
        <f t="shared" si="9"/>
        <v>75000</v>
      </c>
    </row>
    <row r="62" spans="2:16">
      <c r="B62" s="9"/>
    </row>
  </sheetData>
  <phoneticPr fontId="15" type="noConversion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B0DF87D94B4544973CC2C89F1564DC" ma:contentTypeVersion="2" ma:contentTypeDescription="Create a new document." ma:contentTypeScope="" ma:versionID="0bb38115d1bec11caaf96cab337d5dff">
  <xsd:schema xmlns:xsd="http://www.w3.org/2001/XMLSchema" xmlns:xs="http://www.w3.org/2001/XMLSchema" xmlns:p="http://schemas.microsoft.com/office/2006/metadata/properties" xmlns:ns2="2b43ad99-8dd9-4754-a614-c5248c7962ed" targetNamespace="http://schemas.microsoft.com/office/2006/metadata/properties" ma:root="true" ma:fieldsID="3e0db5bdc5628be01dfbcbf7628b1ea8" ns2:_="">
    <xsd:import namespace="2b43ad99-8dd9-4754-a614-c5248c7962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3ad99-8dd9-4754-a614-c5248c796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67F94E-53DC-4B13-B178-8FEC437B9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3ad99-8dd9-4754-a614-c5248c7962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4DE095-8A94-4D6B-A10A-D8FBB62F3F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E992C9-55CD-4597-A61B-AE0CD23FB1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Rahoituslaskelma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46732</dc:creator>
  <cp:lastModifiedBy>Mäkipää Leevi</cp:lastModifiedBy>
  <cp:lastPrinted>2020-02-04T07:29:47Z</cp:lastPrinted>
  <dcterms:created xsi:type="dcterms:W3CDTF">2019-02-26T14:15:17Z</dcterms:created>
  <dcterms:modified xsi:type="dcterms:W3CDTF">2023-05-11T12:34:00Z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0x0101005CB0DF87D94B4544973CC2C89F1564DC</vt:lpwstr>
  </property>
</Properties>
</file>